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Projects\Excelακια\"/>
    </mc:Choice>
  </mc:AlternateContent>
  <xr:revisionPtr revIDLastSave="0" documentId="13_ncr:1_{C3343BB1-5817-4D78-B9B8-04E9E919E5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Λύση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1" l="1"/>
  <c r="P74" i="1"/>
  <c r="P75" i="1"/>
  <c r="P45" i="1"/>
  <c r="P70" i="1" l="1"/>
  <c r="P71" i="1" s="1"/>
  <c r="P69" i="1" s="1"/>
  <c r="P68" i="1" s="1"/>
  <c r="C21" i="1"/>
  <c r="P76" i="1"/>
  <c r="C18" i="1" s="1"/>
  <c r="C19" i="1" l="1"/>
  <c r="P46" i="1"/>
  <c r="P47" i="1" s="1"/>
  <c r="P48" i="1" s="1"/>
  <c r="P49" i="1" s="1"/>
  <c r="P50" i="1" s="1"/>
  <c r="P51" i="1" s="1"/>
  <c r="P52" i="1" s="1"/>
  <c r="P53" i="1" s="1"/>
  <c r="P54" i="1" s="1"/>
  <c r="P55" i="1" s="1"/>
  <c r="P56" i="1" s="1"/>
  <c r="P57" i="1" s="1"/>
  <c r="P58" i="1" s="1"/>
  <c r="P59" i="1" s="1"/>
  <c r="P60" i="1" s="1"/>
  <c r="P61" i="1" s="1"/>
  <c r="P62" i="1" s="1"/>
  <c r="P63" i="1" s="1"/>
  <c r="P64" i="1" s="1"/>
  <c r="Q46" i="1"/>
  <c r="Q47" i="1" s="1"/>
  <c r="Q48" i="1" s="1"/>
  <c r="Q49" i="1" s="1"/>
  <c r="Q50" i="1" s="1"/>
  <c r="Q51" i="1" s="1"/>
  <c r="Q52" i="1" s="1"/>
  <c r="Q53" i="1" s="1"/>
  <c r="Q54" i="1" s="1"/>
  <c r="Q55" i="1" s="1"/>
  <c r="Q56" i="1" s="1"/>
  <c r="Q57" i="1" s="1"/>
  <c r="Q58" i="1" s="1"/>
  <c r="Q59" i="1" s="1"/>
  <c r="Q60" i="1" s="1"/>
  <c r="Q61" i="1" s="1"/>
  <c r="Q62" i="1" s="1"/>
  <c r="Q63" i="1" s="1"/>
  <c r="Q64" i="1" s="1"/>
  <c r="P67" i="1"/>
  <c r="P72" i="1" s="1"/>
  <c r="C23" i="1" s="1"/>
  <c r="C15" i="1" s="1"/>
  <c r="C22" i="1" s="1"/>
  <c r="C29" i="1" l="1"/>
  <c r="C25" i="1" l="1"/>
  <c r="C27" i="1" s="1"/>
  <c r="C17" i="1" s="1"/>
  <c r="C20" i="1" l="1"/>
  <c r="C16" i="1"/>
  <c r="R45" i="1" l="1"/>
  <c r="S45" i="1" l="1"/>
  <c r="R46" i="1" s="1"/>
  <c r="S46" i="1" s="1"/>
  <c r="R47" i="1" s="1"/>
  <c r="S47" i="1" s="1"/>
  <c r="R48" i="1" s="1"/>
  <c r="S48" i="1" s="1"/>
  <c r="R49" i="1" s="1"/>
  <c r="S49" i="1" s="1"/>
  <c r="R50" i="1" s="1"/>
  <c r="S50" i="1" s="1"/>
  <c r="R51" i="1" s="1"/>
  <c r="S51" i="1" s="1"/>
  <c r="R52" i="1" s="1"/>
  <c r="S52" i="1" s="1"/>
  <c r="R53" i="1" s="1"/>
  <c r="S53" i="1" s="1"/>
  <c r="R54" i="1" s="1"/>
  <c r="S54" i="1" s="1"/>
  <c r="R55" i="1" s="1"/>
  <c r="S55" i="1" s="1"/>
  <c r="R56" i="1" s="1"/>
  <c r="S56" i="1" s="1"/>
  <c r="R57" i="1" s="1"/>
  <c r="S57" i="1" s="1"/>
  <c r="R58" i="1" s="1"/>
  <c r="S58" i="1" s="1"/>
  <c r="R59" i="1" s="1"/>
  <c r="S59" i="1" s="1"/>
  <c r="R60" i="1" s="1"/>
  <c r="S60" i="1" s="1"/>
  <c r="R61" i="1" s="1"/>
  <c r="S61" i="1" s="1"/>
  <c r="R62" i="1" s="1"/>
  <c r="S62" i="1" s="1"/>
  <c r="R63" i="1" s="1"/>
  <c r="S63" i="1" s="1"/>
  <c r="R64" i="1" s="1"/>
  <c r="S64" i="1" s="1"/>
  <c r="C24" i="1" l="1"/>
  <c r="C26" i="1" s="1"/>
</calcChain>
</file>

<file path=xl/sharedStrings.xml><?xml version="1.0" encoding="utf-8"?>
<sst xmlns="http://schemas.openxmlformats.org/spreadsheetml/2006/main" count="78" uniqueCount="72">
  <si>
    <t>Δεδομένα</t>
  </si>
  <si>
    <t>Η ανάλυση βασίζεται στην μεθοδολογία που παρουσιάζεται στην σελίδα 471 του βιβλίου "Υδραυλική Μηχανική"</t>
  </si>
  <si>
    <r>
      <t>B</t>
    </r>
    <r>
      <rPr>
        <vertAlign val="subscript"/>
        <sz val="11"/>
        <color theme="1"/>
        <rFont val="Calibri"/>
        <family val="2"/>
        <charset val="161"/>
        <scheme val="minor"/>
      </rPr>
      <t>2</t>
    </r>
    <r>
      <rPr>
        <sz val="11"/>
        <color theme="1"/>
        <rFont val="Calibri"/>
        <family val="2"/>
        <charset val="161"/>
        <scheme val="minor"/>
      </rPr>
      <t xml:space="preserve"> (m)</t>
    </r>
  </si>
  <si>
    <r>
      <t>B</t>
    </r>
    <r>
      <rPr>
        <vertAlign val="subscript"/>
        <sz val="11"/>
        <color theme="1"/>
        <rFont val="Calibri"/>
        <family val="2"/>
        <charset val="161"/>
        <scheme val="minor"/>
      </rPr>
      <t>1</t>
    </r>
    <r>
      <rPr>
        <sz val="11"/>
        <color theme="1"/>
        <rFont val="Calibri"/>
        <family val="2"/>
        <charset val="161"/>
        <scheme val="minor"/>
      </rPr>
      <t xml:space="preserve"> (m)</t>
    </r>
  </si>
  <si>
    <r>
      <t>y</t>
    </r>
    <r>
      <rPr>
        <vertAlign val="subscript"/>
        <sz val="11"/>
        <color theme="1"/>
        <rFont val="Calibri"/>
        <family val="2"/>
        <charset val="161"/>
        <scheme val="minor"/>
      </rPr>
      <t>1</t>
    </r>
    <r>
      <rPr>
        <sz val="11"/>
        <color theme="1"/>
        <rFont val="Calibri"/>
        <family val="2"/>
        <charset val="161"/>
        <scheme val="minor"/>
      </rPr>
      <t xml:space="preserve"> (m)</t>
    </r>
  </si>
  <si>
    <t>Τα σύμβολα με δείκτη το "1" αφορούν ποσότητες της διατομής 1 η οποία τοποθετείται ανάντη της γέφυρας</t>
  </si>
  <si>
    <r>
      <t>Q (m</t>
    </r>
    <r>
      <rPr>
        <vertAlign val="superscript"/>
        <sz val="11"/>
        <color theme="1"/>
        <rFont val="Calibri"/>
        <family val="2"/>
        <charset val="161"/>
        <scheme val="minor"/>
      </rPr>
      <t>3</t>
    </r>
    <r>
      <rPr>
        <sz val="11"/>
        <color theme="1"/>
        <rFont val="Calibri"/>
        <family val="2"/>
        <charset val="161"/>
        <scheme val="minor"/>
      </rPr>
      <t>/s)</t>
    </r>
  </si>
  <si>
    <r>
      <t>q</t>
    </r>
    <r>
      <rPr>
        <vertAlign val="subscript"/>
        <sz val="11"/>
        <color theme="1"/>
        <rFont val="Calibri"/>
        <family val="2"/>
        <charset val="161"/>
        <scheme val="minor"/>
      </rPr>
      <t>2</t>
    </r>
    <r>
      <rPr>
        <sz val="11"/>
        <color theme="1"/>
        <rFont val="Calibri"/>
        <family val="2"/>
        <charset val="161"/>
        <scheme val="minor"/>
      </rPr>
      <t xml:space="preserve"> (m</t>
    </r>
    <r>
      <rPr>
        <vertAlign val="superscript"/>
        <sz val="11"/>
        <color theme="1"/>
        <rFont val="Calibri"/>
        <family val="2"/>
        <charset val="161"/>
        <scheme val="minor"/>
      </rPr>
      <t>2</t>
    </r>
    <r>
      <rPr>
        <sz val="11"/>
        <color theme="1"/>
        <rFont val="Calibri"/>
        <family val="2"/>
        <charset val="161"/>
        <scheme val="minor"/>
      </rPr>
      <t>/s)</t>
    </r>
  </si>
  <si>
    <t>Επεξήγηση</t>
  </si>
  <si>
    <r>
      <t>Ε</t>
    </r>
    <r>
      <rPr>
        <vertAlign val="subscript"/>
        <sz val="11"/>
        <color theme="1"/>
        <rFont val="Calibri"/>
        <family val="2"/>
        <charset val="161"/>
        <scheme val="minor"/>
      </rPr>
      <t>1</t>
    </r>
    <r>
      <rPr>
        <sz val="11"/>
        <color theme="1"/>
        <rFont val="Calibri"/>
        <family val="2"/>
        <charset val="161"/>
        <scheme val="minor"/>
      </rPr>
      <t xml:space="preserve"> (m)</t>
    </r>
  </si>
  <si>
    <r>
      <t>E</t>
    </r>
    <r>
      <rPr>
        <vertAlign val="subscript"/>
        <sz val="11"/>
        <color theme="1"/>
        <rFont val="Calibri"/>
        <family val="2"/>
        <charset val="161"/>
        <scheme val="minor"/>
      </rPr>
      <t>2</t>
    </r>
    <r>
      <rPr>
        <sz val="11"/>
        <color theme="1"/>
        <rFont val="Calibri"/>
        <family val="2"/>
        <charset val="161"/>
        <scheme val="minor"/>
      </rPr>
      <t xml:space="preserve"> (m)</t>
    </r>
  </si>
  <si>
    <r>
      <t>y</t>
    </r>
    <r>
      <rPr>
        <vertAlign val="subscript"/>
        <sz val="11"/>
        <color theme="1"/>
        <rFont val="Calibri"/>
        <family val="2"/>
        <charset val="161"/>
        <scheme val="minor"/>
      </rPr>
      <t>c1</t>
    </r>
    <r>
      <rPr>
        <sz val="11"/>
        <color theme="1"/>
        <rFont val="Calibri"/>
        <family val="2"/>
        <charset val="161"/>
        <scheme val="minor"/>
      </rPr>
      <t xml:space="preserve"> (m)</t>
    </r>
  </si>
  <si>
    <r>
      <t>y</t>
    </r>
    <r>
      <rPr>
        <vertAlign val="subscript"/>
        <sz val="11"/>
        <color theme="1"/>
        <rFont val="Calibri"/>
        <family val="2"/>
        <charset val="161"/>
        <scheme val="minor"/>
      </rPr>
      <t>c2</t>
    </r>
    <r>
      <rPr>
        <sz val="11"/>
        <color theme="1"/>
        <rFont val="Calibri"/>
        <family val="2"/>
        <charset val="161"/>
        <scheme val="minor"/>
      </rPr>
      <t xml:space="preserve"> (m)</t>
    </r>
  </si>
  <si>
    <r>
      <t>m</t>
    </r>
    <r>
      <rPr>
        <vertAlign val="subscript"/>
        <sz val="11"/>
        <color theme="1"/>
        <rFont val="Calibri"/>
        <family val="2"/>
        <charset val="161"/>
        <scheme val="minor"/>
      </rPr>
      <t>1</t>
    </r>
  </si>
  <si>
    <r>
      <t>V</t>
    </r>
    <r>
      <rPr>
        <vertAlign val="subscript"/>
        <sz val="11"/>
        <color theme="1"/>
        <rFont val="Calibri"/>
        <family val="2"/>
        <charset val="161"/>
        <scheme val="minor"/>
      </rPr>
      <t>1</t>
    </r>
    <r>
      <rPr>
        <sz val="11"/>
        <color theme="1"/>
        <rFont val="Calibri"/>
        <family val="2"/>
        <charset val="161"/>
        <scheme val="minor"/>
      </rPr>
      <t xml:space="preserve"> (m/s)</t>
    </r>
  </si>
  <si>
    <r>
      <t>A</t>
    </r>
    <r>
      <rPr>
        <vertAlign val="subscript"/>
        <sz val="11"/>
        <color theme="1"/>
        <rFont val="Calibri"/>
        <family val="2"/>
        <charset val="161"/>
        <scheme val="minor"/>
      </rPr>
      <t>1</t>
    </r>
    <r>
      <rPr>
        <sz val="11"/>
        <color theme="1"/>
        <rFont val="Calibri"/>
        <family val="2"/>
        <charset val="161"/>
        <scheme val="minor"/>
      </rPr>
      <t xml:space="preserve"> (m</t>
    </r>
    <r>
      <rPr>
        <vertAlign val="superscript"/>
        <sz val="11"/>
        <color theme="1"/>
        <rFont val="Calibri"/>
        <family val="2"/>
        <charset val="161"/>
        <scheme val="minor"/>
      </rPr>
      <t>2</t>
    </r>
    <r>
      <rPr>
        <sz val="11"/>
        <color theme="1"/>
        <rFont val="Calibri"/>
        <family val="2"/>
        <charset val="161"/>
        <scheme val="minor"/>
      </rPr>
      <t>)</t>
    </r>
  </si>
  <si>
    <r>
      <t>y</t>
    </r>
    <r>
      <rPr>
        <vertAlign val="subscript"/>
        <sz val="11"/>
        <color theme="1"/>
        <rFont val="Calibri"/>
        <family val="2"/>
        <charset val="161"/>
        <scheme val="minor"/>
      </rPr>
      <t>cmax</t>
    </r>
    <r>
      <rPr>
        <sz val="11"/>
        <color theme="1"/>
        <rFont val="Calibri"/>
        <family val="2"/>
        <charset val="161"/>
        <scheme val="minor"/>
      </rPr>
      <t xml:space="preserve"> (m)</t>
    </r>
  </si>
  <si>
    <r>
      <t>q</t>
    </r>
    <r>
      <rPr>
        <vertAlign val="subscript"/>
        <sz val="11"/>
        <color theme="1"/>
        <rFont val="Calibri"/>
        <family val="2"/>
        <charset val="161"/>
        <scheme val="minor"/>
      </rPr>
      <t>c</t>
    </r>
    <r>
      <rPr>
        <sz val="11"/>
        <color theme="1"/>
        <rFont val="Calibri"/>
        <family val="2"/>
        <charset val="161"/>
        <scheme val="minor"/>
      </rPr>
      <t xml:space="preserve"> (m</t>
    </r>
    <r>
      <rPr>
        <vertAlign val="superscript"/>
        <sz val="11"/>
        <color theme="1"/>
        <rFont val="Calibri"/>
        <family val="2"/>
        <charset val="161"/>
        <scheme val="minor"/>
      </rPr>
      <t>2</t>
    </r>
    <r>
      <rPr>
        <sz val="11"/>
        <color theme="1"/>
        <rFont val="Calibri"/>
        <family val="2"/>
        <charset val="161"/>
        <scheme val="minor"/>
      </rPr>
      <t>/s)</t>
    </r>
  </si>
  <si>
    <t>Ο αγωγός στην διατομή 1 έχει τραπεζοειδές σχήμα ενώ η διατομή 2 στην γέφυρα είναι ορθογωνική</t>
  </si>
  <si>
    <t>Τα σύμβολα με δείκτη το "2" αφορούν ποσότητες της διατομής 2 η οποία τέμνει την γέφυρα</t>
  </si>
  <si>
    <t>Παρατηρήσεις</t>
  </si>
  <si>
    <t>Τιμή</t>
  </si>
  <si>
    <t>Αποτελέσματα</t>
  </si>
  <si>
    <t>Παροχή αγωγού</t>
  </si>
  <si>
    <t>Βάθος στην διατομή 1 ανάντη της γέφυρας</t>
  </si>
  <si>
    <t>Πλάτος του πυθμένα στην διατομή 1 ανάντη της γέφυρας</t>
  </si>
  <si>
    <t>Κλίση πρανών στην διατομή 1 (m:1 &gt;&gt; H:V)</t>
  </si>
  <si>
    <t>Καθαρό πλάτος της γέφυρας</t>
  </si>
  <si>
    <t>Παροχή ανά μονάδα πλάτους στην διατομή 2</t>
  </si>
  <si>
    <t>Εμβαδόν ροής στην διατομή 1</t>
  </si>
  <si>
    <t>Ταχύτητα στην διατομή 1</t>
  </si>
  <si>
    <t>Ειδική ενέργεια στην διατομή 1</t>
  </si>
  <si>
    <t>Ειδική ενέργεια στην διατομή 2</t>
  </si>
  <si>
    <t>Κρίσιμο βάθος στην διατομή 1</t>
  </si>
  <si>
    <t>Κρίσιμο βάθος στην διατομή 2</t>
  </si>
  <si>
    <t>Μέγιστο δυνατό κρίσιμο βάθος στην διατομή 2</t>
  </si>
  <si>
    <t>Μέγιστη δυνατή παροχή ανά μονάδα πλάτους στην διατομή 2</t>
  </si>
  <si>
    <r>
      <t>B</t>
    </r>
    <r>
      <rPr>
        <vertAlign val="subscript"/>
        <sz val="11"/>
        <color theme="1"/>
        <rFont val="Calibri"/>
        <family val="2"/>
        <charset val="161"/>
        <scheme val="minor"/>
      </rPr>
      <t>min</t>
    </r>
    <r>
      <rPr>
        <sz val="11"/>
        <color theme="1"/>
        <rFont val="Calibri"/>
        <family val="2"/>
        <charset val="161"/>
        <scheme val="minor"/>
      </rPr>
      <t xml:space="preserve"> (m)</t>
    </r>
  </si>
  <si>
    <t>Απόνιξη:</t>
  </si>
  <si>
    <t>Εάν η γέφυρα αποπνίγει την ανάντη ροή</t>
  </si>
  <si>
    <t>Επανάληψη</t>
  </si>
  <si>
    <t>y2_υποκρίσιμο</t>
  </si>
  <si>
    <t>y2_υπερκρίσιμο</t>
  </si>
  <si>
    <r>
      <t>y</t>
    </r>
    <r>
      <rPr>
        <vertAlign val="subscript"/>
        <sz val="11"/>
        <color theme="1"/>
        <rFont val="Calibri"/>
        <family val="2"/>
        <charset val="161"/>
        <scheme val="minor"/>
      </rPr>
      <t>2</t>
    </r>
    <r>
      <rPr>
        <sz val="11"/>
        <color theme="1"/>
        <rFont val="Calibri"/>
        <family val="2"/>
        <charset val="161"/>
        <scheme val="minor"/>
      </rPr>
      <t xml:space="preserve"> (m)</t>
    </r>
  </si>
  <si>
    <t>Το βάθος ροής στην γέφυρα</t>
  </si>
  <si>
    <r>
      <t>V</t>
    </r>
    <r>
      <rPr>
        <vertAlign val="subscript"/>
        <sz val="11"/>
        <color theme="1"/>
        <rFont val="Calibri"/>
        <family val="2"/>
        <charset val="161"/>
        <scheme val="minor"/>
      </rPr>
      <t>2</t>
    </r>
    <r>
      <rPr>
        <sz val="11"/>
        <color theme="1"/>
        <rFont val="Calibri"/>
        <family val="2"/>
        <charset val="161"/>
        <scheme val="minor"/>
      </rPr>
      <t xml:space="preserve"> (m/s)</t>
    </r>
  </si>
  <si>
    <t>Η ταχύτητα της ροής στην γέφυρα</t>
  </si>
  <si>
    <t>y1_υποκρίσιμο</t>
  </si>
  <si>
    <r>
      <t>y'</t>
    </r>
    <r>
      <rPr>
        <vertAlign val="subscript"/>
        <sz val="11"/>
        <color theme="1"/>
        <rFont val="Calibri"/>
        <family val="2"/>
        <charset val="161"/>
        <scheme val="minor"/>
      </rPr>
      <t>1</t>
    </r>
    <r>
      <rPr>
        <sz val="11"/>
        <color theme="1"/>
        <rFont val="Calibri"/>
        <family val="2"/>
        <charset val="161"/>
        <scheme val="minor"/>
      </rPr>
      <t xml:space="preserve"> (m)</t>
    </r>
  </si>
  <si>
    <t>yc_trap</t>
  </si>
  <si>
    <t>yc_trian</t>
  </si>
  <si>
    <t>yc_rect</t>
  </si>
  <si>
    <r>
      <t>A</t>
    </r>
    <r>
      <rPr>
        <vertAlign val="subscript"/>
        <sz val="11"/>
        <color theme="1"/>
        <rFont val="Calibri"/>
        <family val="2"/>
        <charset val="161"/>
        <scheme val="minor"/>
      </rPr>
      <t>2</t>
    </r>
    <r>
      <rPr>
        <sz val="11"/>
        <color theme="1"/>
        <rFont val="Calibri"/>
        <family val="2"/>
        <charset val="161"/>
        <scheme val="minor"/>
      </rPr>
      <t xml:space="preserve"> (m</t>
    </r>
    <r>
      <rPr>
        <vertAlign val="superscript"/>
        <sz val="11"/>
        <color theme="1"/>
        <rFont val="Calibri"/>
        <family val="2"/>
        <charset val="161"/>
        <scheme val="minor"/>
      </rPr>
      <t>2</t>
    </r>
    <r>
      <rPr>
        <sz val="11"/>
        <color theme="1"/>
        <rFont val="Calibri"/>
        <family val="2"/>
        <charset val="161"/>
        <scheme val="minor"/>
      </rPr>
      <t>)</t>
    </r>
  </si>
  <si>
    <t>Εμβαδόν ροής στην διατομή 2</t>
  </si>
  <si>
    <t>Findanis Lab</t>
  </si>
  <si>
    <t>Ο χρήστης εισάγει μόνο τις παραμέτρους με μπλε χρώμα (δεδομένα) και απλώς παίρνει τα αποτελέσματα</t>
  </si>
  <si>
    <t>Τοποθεσία:</t>
  </si>
  <si>
    <t>Ημερομηνία:</t>
  </si>
  <si>
    <t># Σεναρίου:</t>
  </si>
  <si>
    <t>Ανάλυση γέφυρας ως τοπική στένωση</t>
  </si>
  <si>
    <t>Α1</t>
  </si>
  <si>
    <t>Για την περίπτωση που δεν γίνει απόπνιξη</t>
  </si>
  <si>
    <t>Το πραγματικό βάθος ροής στην διατομή 1</t>
  </si>
  <si>
    <r>
      <t>y</t>
    </r>
    <r>
      <rPr>
        <vertAlign val="subscript"/>
        <sz val="11"/>
        <rFont val="Calibri"/>
        <family val="2"/>
        <charset val="161"/>
        <scheme val="minor"/>
      </rPr>
      <t xml:space="preserve">cmax </t>
    </r>
    <r>
      <rPr>
        <sz val="11"/>
        <rFont val="Calibri"/>
        <family val="2"/>
        <charset val="161"/>
        <scheme val="minor"/>
      </rPr>
      <t>(m)</t>
    </r>
  </si>
  <si>
    <r>
      <t>E</t>
    </r>
    <r>
      <rPr>
        <vertAlign val="subscript"/>
        <sz val="11"/>
        <color theme="1"/>
        <rFont val="Calibri"/>
        <family val="2"/>
        <charset val="161"/>
        <scheme val="minor"/>
      </rPr>
      <t>1</t>
    </r>
    <r>
      <rPr>
        <sz val="11"/>
        <color theme="1"/>
        <rFont val="Calibri"/>
        <family val="2"/>
        <charset val="161"/>
        <scheme val="minor"/>
      </rPr>
      <t xml:space="preserve"> (m)</t>
    </r>
  </si>
  <si>
    <t>Αυτά δεν τα πειράζουμε καθόλου!!!</t>
  </si>
  <si>
    <t>ΔΕ (m)</t>
  </si>
  <si>
    <t>Ελάχιστο πλάτος της διατομής 2 που δεν προκαλεί απόπνιξη</t>
  </si>
  <si>
    <r>
      <t>Διαφορά ειδικής ενέργειας ΔΕ=Ε</t>
    </r>
    <r>
      <rPr>
        <vertAlign val="subscript"/>
        <sz val="11"/>
        <color theme="1"/>
        <rFont val="Calibri"/>
        <family val="2"/>
        <charset val="161"/>
        <scheme val="minor"/>
      </rPr>
      <t>1</t>
    </r>
    <r>
      <rPr>
        <sz val="11"/>
        <color theme="1"/>
        <rFont val="Calibri"/>
        <family val="2"/>
        <charset val="161"/>
        <scheme val="minor"/>
      </rPr>
      <t>-Ε</t>
    </r>
    <r>
      <rPr>
        <vertAlign val="subscript"/>
        <sz val="11"/>
        <color theme="1"/>
        <rFont val="Calibri"/>
        <family val="2"/>
        <charset val="161"/>
        <scheme val="minor"/>
      </rPr>
      <t>2</t>
    </r>
  </si>
  <si>
    <r>
      <t>Η διαφορά ειδικής ενέργειας δίνεται από την σχέση ΔΕ=E</t>
    </r>
    <r>
      <rPr>
        <vertAlign val="subscript"/>
        <sz val="11"/>
        <color theme="1"/>
        <rFont val="Calibri"/>
        <family val="2"/>
        <charset val="161"/>
        <scheme val="minor"/>
      </rPr>
      <t>1</t>
    </r>
    <r>
      <rPr>
        <sz val="11"/>
        <color theme="1"/>
        <rFont val="Calibri"/>
        <family val="2"/>
        <charset val="161"/>
        <scheme val="minor"/>
      </rPr>
      <t>-E</t>
    </r>
    <r>
      <rPr>
        <vertAlign val="subscript"/>
        <sz val="11"/>
        <color theme="1"/>
        <rFont val="Calibri"/>
        <family val="2"/>
        <charset val="161"/>
        <scheme val="minor"/>
      </rPr>
      <t>2</t>
    </r>
    <r>
      <rPr>
        <sz val="11"/>
        <color theme="1"/>
        <rFont val="Calibri"/>
        <family val="2"/>
        <charset val="161"/>
        <scheme val="minor"/>
      </rPr>
      <t>=z</t>
    </r>
    <r>
      <rPr>
        <vertAlign val="subscript"/>
        <sz val="11"/>
        <color theme="1"/>
        <rFont val="Calibri"/>
        <family val="2"/>
        <charset val="161"/>
        <scheme val="minor"/>
      </rPr>
      <t>2</t>
    </r>
    <r>
      <rPr>
        <sz val="11"/>
        <color theme="1"/>
        <rFont val="Calibri"/>
        <family val="2"/>
        <charset val="161"/>
        <scheme val="minor"/>
      </rPr>
      <t>-z</t>
    </r>
    <r>
      <rPr>
        <vertAlign val="subscript"/>
        <sz val="11"/>
        <color theme="1"/>
        <rFont val="Calibri"/>
        <family val="2"/>
        <charset val="161"/>
        <scheme val="minor"/>
      </rPr>
      <t>1</t>
    </r>
    <r>
      <rPr>
        <sz val="11"/>
        <color theme="1"/>
        <rFont val="Calibri"/>
        <family val="2"/>
        <charset val="161"/>
        <scheme val="minor"/>
      </rPr>
      <t>+Δh όπου Δh οι τοπικές απώλειες φορτίου</t>
    </r>
  </si>
  <si>
    <t>v1.2</t>
  </si>
  <si>
    <r>
      <rPr>
        <sz val="11"/>
        <color theme="1"/>
        <rFont val="Calibri"/>
        <family val="2"/>
        <charset val="161"/>
      </rPr>
      <t>©</t>
    </r>
    <r>
      <rPr>
        <sz val="11"/>
        <color theme="1"/>
        <rFont val="Calibri"/>
        <family val="2"/>
        <charset val="161"/>
        <scheme val="minor"/>
      </rPr>
      <t xml:space="preserve"> Βαγγέλης Φινδανής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</si>
</sst>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2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vertAlign val="subscript"/>
      <sz val="11"/>
      <color theme="1"/>
      <name val="Calibri"/>
      <family val="2"/>
      <charset val="161"/>
      <scheme val="minor"/>
    </font>
    <font>
      <vertAlign val="superscript"/>
      <sz val="11"/>
      <color theme="1"/>
      <name val="Calibri"/>
      <family val="2"/>
      <charset val="161"/>
      <scheme val="minor"/>
    </font>
    <font>
      <sz val="11"/>
      <name val="Calibri"/>
      <family val="2"/>
      <scheme val="minor"/>
    </font>
    <font>
      <sz val="11"/>
      <name val="Calibri"/>
      <family val="2"/>
      <charset val="161"/>
      <scheme val="minor"/>
    </font>
    <font>
      <vertAlign val="subscript"/>
      <sz val="11"/>
      <name val="Calibri"/>
      <family val="2"/>
      <charset val="161"/>
      <scheme val="minor"/>
    </font>
    <font>
      <u/>
      <sz val="11"/>
      <color theme="1"/>
      <name val="Calibri"/>
      <family val="2"/>
      <charset val="161"/>
      <scheme val="minor"/>
    </font>
    <font>
      <b/>
      <u/>
      <sz val="11"/>
      <color theme="1"/>
      <name val="Calibri"/>
      <family val="2"/>
      <charset val="161"/>
      <scheme val="minor"/>
    </font>
    <font>
      <sz val="11"/>
      <color rgb="FF002060"/>
      <name val="Calibri"/>
      <family val="2"/>
      <scheme val="minor"/>
    </font>
    <font>
      <u/>
      <sz val="11"/>
      <color theme="10"/>
      <name val="Calibri"/>
      <family val="2"/>
      <charset val="161"/>
      <scheme val="minor"/>
    </font>
    <font>
      <sz val="11"/>
      <color theme="1"/>
      <name val="Calibri"/>
      <family val="2"/>
      <charset val="16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rgb="FF0070C0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/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50">
    <xf numFmtId="0" fontId="0" fillId="0" borderId="0" xfId="0"/>
    <xf numFmtId="2" fontId="0" fillId="0" borderId="0" xfId="0" applyNumberFormat="1"/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4" xfId="0" applyFont="1" applyBorder="1"/>
    <xf numFmtId="0" fontId="0" fillId="0" borderId="0" xfId="0" applyBorder="1"/>
    <xf numFmtId="0" fontId="0" fillId="0" borderId="5" xfId="0" applyBorder="1"/>
    <xf numFmtId="0" fontId="1" fillId="0" borderId="0" xfId="0" applyFont="1" applyBorder="1"/>
    <xf numFmtId="0" fontId="0" fillId="0" borderId="4" xfId="0" applyBorder="1"/>
    <xf numFmtId="2" fontId="0" fillId="0" borderId="0" xfId="0" applyNumberFormat="1" applyBorder="1"/>
    <xf numFmtId="0" fontId="0" fillId="0" borderId="7" xfId="0" applyBorder="1"/>
    <xf numFmtId="0" fontId="0" fillId="0" borderId="0" xfId="0" applyFill="1" applyBorder="1"/>
    <xf numFmtId="2" fontId="4" fillId="0" borderId="0" xfId="0" applyNumberFormat="1" applyFont="1" applyBorder="1"/>
    <xf numFmtId="0" fontId="5" fillId="0" borderId="0" xfId="0" applyFont="1" applyBorder="1"/>
    <xf numFmtId="2" fontId="5" fillId="0" borderId="0" xfId="0" applyNumberFormat="1" applyFont="1" applyBorder="1"/>
    <xf numFmtId="0" fontId="1" fillId="0" borderId="0" xfId="0" applyFont="1" applyBorder="1" applyAlignment="1">
      <alignment horizontal="right"/>
    </xf>
    <xf numFmtId="0" fontId="5" fillId="0" borderId="4" xfId="0" applyFont="1" applyBorder="1"/>
    <xf numFmtId="0" fontId="0" fillId="0" borderId="4" xfId="0" applyFill="1" applyBorder="1"/>
    <xf numFmtId="0" fontId="0" fillId="0" borderId="0" xfId="0" applyFont="1" applyBorder="1" applyAlignment="1"/>
    <xf numFmtId="0" fontId="1" fillId="0" borderId="0" xfId="0" applyFont="1" applyFill="1" applyBorder="1" applyAlignment="1"/>
    <xf numFmtId="0" fontId="8" fillId="0" borderId="0" xfId="0" applyFont="1" applyBorder="1" applyAlignment="1">
      <alignment horizontal="left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10" fillId="0" borderId="12" xfId="1" applyBorder="1" applyAlignment="1"/>
    <xf numFmtId="0" fontId="10" fillId="0" borderId="7" xfId="1" applyBorder="1" applyAlignment="1"/>
    <xf numFmtId="0" fontId="8" fillId="0" borderId="4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5" fillId="0" borderId="8" xfId="1" applyFont="1" applyBorder="1" applyAlignment="1"/>
    <xf numFmtId="0" fontId="1" fillId="0" borderId="0" xfId="0" applyFont="1" applyBorder="1" applyAlignment="1">
      <alignment horizontal="center"/>
    </xf>
    <xf numFmtId="0" fontId="7" fillId="0" borderId="6" xfId="0" applyFont="1" applyBorder="1"/>
    <xf numFmtId="164" fontId="0" fillId="0" borderId="0" xfId="0" applyNumberFormat="1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9" fillId="0" borderId="0" xfId="0" applyFont="1" applyBorder="1" applyAlignment="1">
      <alignment horizontal="right"/>
    </xf>
    <xf numFmtId="0" fontId="1" fillId="0" borderId="0" xfId="0" applyFont="1" applyBorder="1" applyAlignment="1">
      <alignment horizontal="left" indent="1"/>
    </xf>
    <xf numFmtId="0" fontId="0" fillId="0" borderId="0" xfId="0" applyBorder="1" applyAlignment="1">
      <alignment horizontal="left" indent="1"/>
    </xf>
    <xf numFmtId="0" fontId="0" fillId="0" borderId="0" xfId="0" applyFill="1" applyBorder="1" applyAlignment="1">
      <alignment horizontal="left" indent="1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2">
    <cellStyle name="Κανονικό" xfId="0" builtinId="0"/>
    <cellStyle name="Υπερ-σύνδεση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28575</xdr:colOff>
      <xdr:row>1</xdr:row>
      <xdr:rowOff>85726</xdr:rowOff>
    </xdr:from>
    <xdr:to>
      <xdr:col>14</xdr:col>
      <xdr:colOff>298289</xdr:colOff>
      <xdr:row>13</xdr:row>
      <xdr:rowOff>57150</xdr:rowOff>
    </xdr:to>
    <xdr:pic>
      <xdr:nvPicPr>
        <xdr:cNvPr id="3" name="Εικόνα 2">
          <a:extLst>
            <a:ext uri="{FF2B5EF4-FFF2-40B4-BE49-F238E27FC236}">
              <a16:creationId xmlns:a16="http://schemas.microsoft.com/office/drawing/2014/main" id="{127634D6-5729-4888-A54D-2B00BD3080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1255"/>
        <a:stretch/>
      </xdr:blipFill>
      <xdr:spPr>
        <a:xfrm>
          <a:off x="6086475" y="285751"/>
          <a:ext cx="2708114" cy="24764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findani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82"/>
  <sheetViews>
    <sheetView tabSelected="1" workbookViewId="0">
      <selection activeCell="Q11" sqref="Q11"/>
    </sheetView>
  </sheetViews>
  <sheetFormatPr defaultRowHeight="15" x14ac:dyDescent="0.25"/>
  <cols>
    <col min="1" max="1" width="3.85546875" customWidth="1"/>
    <col min="2" max="2" width="14.42578125" bestFit="1" customWidth="1"/>
    <col min="3" max="3" width="6.28515625" customWidth="1"/>
    <col min="4" max="4" width="11.42578125" customWidth="1"/>
    <col min="5" max="5" width="13.140625" customWidth="1"/>
    <col min="6" max="6" width="7" customWidth="1"/>
    <col min="7" max="7" width="8.140625" customWidth="1"/>
    <col min="8" max="8" width="11.5703125" customWidth="1"/>
    <col min="9" max="9" width="5.85546875" customWidth="1"/>
    <col min="15" max="15" width="11.5703125" bestFit="1" customWidth="1"/>
    <col min="16" max="16" width="14.28515625" bestFit="1" customWidth="1"/>
    <col min="17" max="17" width="15.28515625" bestFit="1" customWidth="1"/>
  </cols>
  <sheetData>
    <row r="1" spans="2:23" ht="15.75" thickBot="1" x14ac:dyDescent="0.3"/>
    <row r="2" spans="2:23" x14ac:dyDescent="0.25">
      <c r="B2" s="46" t="s">
        <v>59</v>
      </c>
      <c r="C2" s="47"/>
      <c r="D2" s="47"/>
      <c r="E2" s="47"/>
      <c r="F2" s="47"/>
      <c r="G2" s="47"/>
      <c r="H2" s="47"/>
      <c r="I2" s="48"/>
      <c r="P2" s="19"/>
      <c r="Q2" s="19"/>
      <c r="R2" s="19"/>
      <c r="S2" s="19"/>
      <c r="T2" s="19"/>
      <c r="U2" s="19"/>
      <c r="V2" s="19"/>
      <c r="W2" s="19"/>
    </row>
    <row r="3" spans="2:23" x14ac:dyDescent="0.25">
      <c r="B3" s="27"/>
      <c r="C3" s="28"/>
      <c r="D3" s="28"/>
      <c r="E3" s="28"/>
      <c r="F3" s="28"/>
      <c r="G3" s="28"/>
      <c r="H3" s="28"/>
      <c r="I3" s="29"/>
      <c r="P3" s="19"/>
      <c r="Q3" s="19"/>
      <c r="R3" s="19"/>
      <c r="S3" s="19"/>
      <c r="T3" s="19"/>
      <c r="U3" s="19"/>
      <c r="V3" s="19"/>
      <c r="W3" s="19"/>
    </row>
    <row r="4" spans="2:23" x14ac:dyDescent="0.25">
      <c r="B4" s="3" t="s">
        <v>56</v>
      </c>
      <c r="C4" s="49"/>
      <c r="D4" s="49"/>
      <c r="E4" s="31" t="s">
        <v>57</v>
      </c>
      <c r="F4" s="31"/>
      <c r="G4" s="6"/>
      <c r="H4" s="4" t="s">
        <v>58</v>
      </c>
      <c r="I4" s="2">
        <v>1</v>
      </c>
      <c r="P4" s="19"/>
      <c r="Q4" s="19"/>
      <c r="R4" s="19"/>
      <c r="S4" s="19"/>
      <c r="T4" s="19"/>
      <c r="U4" s="19"/>
      <c r="V4" s="19"/>
      <c r="W4" s="19"/>
    </row>
    <row r="5" spans="2:23" x14ac:dyDescent="0.25">
      <c r="B5" s="5"/>
      <c r="C5" s="6"/>
      <c r="D5" s="6"/>
      <c r="E5" s="6"/>
      <c r="F5" s="6"/>
      <c r="G5" s="6"/>
      <c r="H5" s="6"/>
      <c r="I5" s="7"/>
      <c r="P5" s="19"/>
      <c r="Q5" s="19"/>
      <c r="R5" s="19"/>
      <c r="S5" s="19"/>
      <c r="T5" s="19"/>
      <c r="U5" s="19"/>
      <c r="V5" s="19"/>
      <c r="W5" s="19"/>
    </row>
    <row r="6" spans="2:23" x14ac:dyDescent="0.25">
      <c r="B6" s="5" t="s">
        <v>0</v>
      </c>
      <c r="C6" s="8" t="s">
        <v>21</v>
      </c>
      <c r="D6" s="43" t="s">
        <v>8</v>
      </c>
      <c r="E6" s="6"/>
      <c r="F6" s="6"/>
      <c r="G6" s="6"/>
      <c r="H6" s="6"/>
      <c r="I6" s="7"/>
    </row>
    <row r="7" spans="2:23" ht="17.25" x14ac:dyDescent="0.25">
      <c r="B7" s="9" t="s">
        <v>6</v>
      </c>
      <c r="C7" s="42">
        <v>70</v>
      </c>
      <c r="D7" s="44" t="s">
        <v>23</v>
      </c>
      <c r="E7" s="6"/>
      <c r="F7" s="6"/>
      <c r="G7" s="6"/>
      <c r="H7" s="6"/>
      <c r="I7" s="7"/>
    </row>
    <row r="8" spans="2:23" ht="18" x14ac:dyDescent="0.35">
      <c r="B8" s="9" t="s">
        <v>4</v>
      </c>
      <c r="C8" s="42">
        <v>2.08</v>
      </c>
      <c r="D8" s="44" t="s">
        <v>24</v>
      </c>
      <c r="E8" s="6"/>
      <c r="F8" s="6"/>
      <c r="G8" s="6"/>
      <c r="H8" s="6"/>
      <c r="I8" s="7"/>
    </row>
    <row r="9" spans="2:23" ht="18" x14ac:dyDescent="0.35">
      <c r="B9" s="9" t="s">
        <v>3</v>
      </c>
      <c r="C9" s="42">
        <v>12.11</v>
      </c>
      <c r="D9" s="44" t="s">
        <v>25</v>
      </c>
      <c r="E9" s="6"/>
      <c r="F9" s="6"/>
      <c r="G9" s="6"/>
      <c r="H9" s="6"/>
      <c r="I9" s="7"/>
    </row>
    <row r="10" spans="2:23" ht="18" x14ac:dyDescent="0.35">
      <c r="B10" s="9" t="s">
        <v>13</v>
      </c>
      <c r="C10" s="42">
        <v>0</v>
      </c>
      <c r="D10" s="44" t="s">
        <v>26</v>
      </c>
      <c r="E10" s="6"/>
      <c r="F10" s="6"/>
      <c r="G10" s="6"/>
      <c r="H10" s="6"/>
      <c r="I10" s="7"/>
    </row>
    <row r="11" spans="2:23" ht="18" x14ac:dyDescent="0.35">
      <c r="B11" s="9" t="s">
        <v>2</v>
      </c>
      <c r="C11" s="42">
        <v>11.6</v>
      </c>
      <c r="D11" s="44" t="s">
        <v>27</v>
      </c>
      <c r="E11" s="6"/>
      <c r="F11" s="6"/>
      <c r="G11" s="6"/>
      <c r="H11" s="6"/>
      <c r="I11" s="7"/>
    </row>
    <row r="12" spans="2:23" ht="18" x14ac:dyDescent="0.35">
      <c r="B12" s="9" t="s">
        <v>66</v>
      </c>
      <c r="C12" s="42">
        <v>0.2</v>
      </c>
      <c r="D12" s="44" t="s">
        <v>68</v>
      </c>
      <c r="E12" s="6"/>
      <c r="F12" s="6"/>
      <c r="G12" s="6"/>
      <c r="H12" s="6"/>
      <c r="I12" s="7"/>
    </row>
    <row r="13" spans="2:23" x14ac:dyDescent="0.25">
      <c r="B13" s="9"/>
      <c r="C13" s="6"/>
      <c r="D13" s="6"/>
      <c r="E13" s="6"/>
      <c r="F13" s="6"/>
      <c r="G13" s="6"/>
      <c r="H13" s="6"/>
      <c r="I13" s="7"/>
    </row>
    <row r="14" spans="2:23" x14ac:dyDescent="0.25">
      <c r="B14" s="5" t="s">
        <v>22</v>
      </c>
      <c r="C14" s="8" t="s">
        <v>21</v>
      </c>
      <c r="D14" s="43" t="s">
        <v>8</v>
      </c>
      <c r="E14" s="6"/>
      <c r="F14" s="6"/>
      <c r="G14" s="6"/>
      <c r="H14" s="6"/>
      <c r="I14" s="7"/>
    </row>
    <row r="15" spans="2:23" x14ac:dyDescent="0.25">
      <c r="B15" s="9" t="s">
        <v>38</v>
      </c>
      <c r="C15" s="16" t="str">
        <f>IF(C11&gt;C23,"ΟΧΙ", "ΝΑΙ")</f>
        <v>ΝΑΙ</v>
      </c>
      <c r="D15" s="45" t="s">
        <v>39</v>
      </c>
      <c r="E15" s="6"/>
      <c r="F15" s="6"/>
      <c r="G15" s="6"/>
      <c r="H15" s="6"/>
      <c r="I15" s="7"/>
    </row>
    <row r="16" spans="2:23" ht="18" x14ac:dyDescent="0.35">
      <c r="B16" s="9" t="s">
        <v>64</v>
      </c>
      <c r="C16" s="10">
        <f>C17+C12</f>
        <v>2.5225315579602077</v>
      </c>
      <c r="D16" s="44" t="s">
        <v>31</v>
      </c>
      <c r="E16" s="6"/>
      <c r="F16" s="6"/>
      <c r="G16" s="6"/>
      <c r="H16" s="6"/>
      <c r="I16" s="7"/>
      <c r="K16" s="21" t="s">
        <v>20</v>
      </c>
    </row>
    <row r="17" spans="2:11" ht="18" x14ac:dyDescent="0.35">
      <c r="B17" s="9" t="s">
        <v>10</v>
      </c>
      <c r="C17" s="10">
        <f>C29+(C27^2)/(2*9.81)</f>
        <v>2.3225315579602075</v>
      </c>
      <c r="D17" s="44" t="s">
        <v>32</v>
      </c>
      <c r="E17" s="6"/>
      <c r="F17" s="6"/>
      <c r="G17" s="6"/>
      <c r="H17" s="6"/>
      <c r="I17" s="7"/>
      <c r="K17" s="19" t="s">
        <v>1</v>
      </c>
    </row>
    <row r="18" spans="2:11" ht="18" x14ac:dyDescent="0.35">
      <c r="B18" s="9" t="s">
        <v>11</v>
      </c>
      <c r="C18" s="10">
        <f>IF(C10=0,P74,IF(C9=0,P75,P76))</f>
        <v>1.5045718386450331</v>
      </c>
      <c r="D18" s="44" t="s">
        <v>33</v>
      </c>
      <c r="E18" s="6"/>
      <c r="F18" s="6"/>
      <c r="G18" s="6"/>
      <c r="H18" s="6"/>
      <c r="I18" s="7"/>
      <c r="K18" s="19" t="s">
        <v>5</v>
      </c>
    </row>
    <row r="19" spans="2:11" ht="18" x14ac:dyDescent="0.35">
      <c r="B19" s="9" t="s">
        <v>12</v>
      </c>
      <c r="C19" s="10">
        <f>((C21^2)/9.81)^(1/3)</f>
        <v>1.5483543719734716</v>
      </c>
      <c r="D19" s="44" t="s">
        <v>34</v>
      </c>
      <c r="E19" s="6"/>
      <c r="F19" s="6"/>
      <c r="G19" s="6"/>
      <c r="H19" s="6"/>
      <c r="I19" s="7"/>
      <c r="K19" s="19" t="s">
        <v>19</v>
      </c>
    </row>
    <row r="20" spans="2:11" ht="18" x14ac:dyDescent="0.35">
      <c r="B20" s="17" t="s">
        <v>63</v>
      </c>
      <c r="C20" s="15">
        <f>C17/1.5</f>
        <v>1.5483543719734716</v>
      </c>
      <c r="D20" s="44" t="s">
        <v>35</v>
      </c>
      <c r="E20" s="6"/>
      <c r="F20" s="6"/>
      <c r="G20" s="6"/>
      <c r="H20" s="6"/>
      <c r="I20" s="7"/>
      <c r="K20" s="19" t="s">
        <v>18</v>
      </c>
    </row>
    <row r="21" spans="2:11" ht="18.75" x14ac:dyDescent="0.35">
      <c r="B21" s="9" t="s">
        <v>7</v>
      </c>
      <c r="C21" s="10">
        <f>C7/C11</f>
        <v>6.0344827586206895</v>
      </c>
      <c r="D21" s="44" t="s">
        <v>28</v>
      </c>
      <c r="E21" s="6"/>
      <c r="F21" s="6"/>
      <c r="G21" s="6"/>
      <c r="H21" s="6"/>
      <c r="I21" s="7"/>
      <c r="K21" t="s">
        <v>69</v>
      </c>
    </row>
    <row r="22" spans="2:11" ht="18.75" x14ac:dyDescent="0.35">
      <c r="B22" s="9" t="s">
        <v>17</v>
      </c>
      <c r="C22" s="1">
        <f>IF(C15="ΝΑΙ",C21,P72)</f>
        <v>6.0344827586206895</v>
      </c>
      <c r="D22" s="45" t="s">
        <v>36</v>
      </c>
      <c r="E22" s="6"/>
      <c r="F22" s="6"/>
      <c r="G22" s="6"/>
      <c r="H22" s="6"/>
      <c r="I22" s="7"/>
      <c r="K22" s="20" t="s">
        <v>55</v>
      </c>
    </row>
    <row r="23" spans="2:11" ht="18" x14ac:dyDescent="0.35">
      <c r="B23" s="9" t="s">
        <v>37</v>
      </c>
      <c r="C23" s="10">
        <f>C7/P72</f>
        <v>11.97629029915683</v>
      </c>
      <c r="D23" s="45" t="s">
        <v>67</v>
      </c>
      <c r="E23" s="6"/>
      <c r="F23" s="6"/>
      <c r="G23" s="6"/>
      <c r="H23" s="6"/>
      <c r="I23" s="7"/>
    </row>
    <row r="24" spans="2:11" ht="18.75" x14ac:dyDescent="0.35">
      <c r="B24" s="18" t="s">
        <v>15</v>
      </c>
      <c r="C24" s="10">
        <f>C9*C28+C10*C28^2</f>
        <v>26.112256908143699</v>
      </c>
      <c r="D24" s="44" t="s">
        <v>29</v>
      </c>
      <c r="E24" s="6"/>
      <c r="F24" s="6"/>
      <c r="G24" s="6"/>
      <c r="H24" s="6"/>
      <c r="I24" s="7"/>
    </row>
    <row r="25" spans="2:11" ht="18.75" x14ac:dyDescent="0.35">
      <c r="B25" s="18" t="s">
        <v>52</v>
      </c>
      <c r="C25" s="10">
        <f>C29*C11</f>
        <v>17.960910714892268</v>
      </c>
      <c r="D25" s="44" t="s">
        <v>53</v>
      </c>
      <c r="E25" s="6"/>
      <c r="F25" s="6"/>
      <c r="G25" s="6"/>
      <c r="H25" s="6"/>
      <c r="I25" s="7"/>
    </row>
    <row r="26" spans="2:11" ht="18" x14ac:dyDescent="0.35">
      <c r="B26" s="9" t="s">
        <v>14</v>
      </c>
      <c r="C26" s="10">
        <f>C7/C24</f>
        <v>2.680733428988626</v>
      </c>
      <c r="D26" s="44" t="s">
        <v>30</v>
      </c>
      <c r="E26" s="6"/>
      <c r="F26" s="6"/>
      <c r="G26" s="6"/>
      <c r="H26" s="6"/>
      <c r="I26" s="7"/>
    </row>
    <row r="27" spans="2:11" ht="18" x14ac:dyDescent="0.35">
      <c r="B27" s="9" t="s">
        <v>45</v>
      </c>
      <c r="C27" s="10">
        <f>C7/C25</f>
        <v>3.8973524845797258</v>
      </c>
      <c r="D27" s="45" t="s">
        <v>46</v>
      </c>
      <c r="E27" s="6"/>
      <c r="F27" s="6"/>
      <c r="G27" s="6"/>
      <c r="H27" s="6"/>
      <c r="I27" s="7"/>
    </row>
    <row r="28" spans="2:11" ht="18" x14ac:dyDescent="0.35">
      <c r="B28" s="9" t="s">
        <v>48</v>
      </c>
      <c r="C28" s="10">
        <f>IF(C15="ΟΧΙ", C8, R64)</f>
        <v>2.1562557314734683</v>
      </c>
      <c r="D28" s="45" t="s">
        <v>62</v>
      </c>
      <c r="E28" s="6"/>
      <c r="F28" s="6"/>
      <c r="G28" s="6"/>
      <c r="H28" s="6"/>
      <c r="I28" s="7"/>
    </row>
    <row r="29" spans="2:11" ht="18" x14ac:dyDescent="0.35">
      <c r="B29" s="9" t="s">
        <v>43</v>
      </c>
      <c r="C29" s="13">
        <f>IF(C15="ΟΧΙ",IF(C8&gt;C18,P64,Q64),C19)</f>
        <v>1.5483543719734716</v>
      </c>
      <c r="D29" s="45" t="s">
        <v>44</v>
      </c>
      <c r="E29" s="6"/>
      <c r="H29" s="6"/>
      <c r="I29" s="7"/>
    </row>
    <row r="30" spans="2:11" x14ac:dyDescent="0.25">
      <c r="B30" s="9"/>
      <c r="C30" s="6"/>
      <c r="D30" s="6"/>
      <c r="E30" s="6"/>
      <c r="F30" s="6"/>
      <c r="G30" s="22" t="s">
        <v>71</v>
      </c>
      <c r="H30" s="23"/>
      <c r="I30" s="24"/>
    </row>
    <row r="31" spans="2:11" ht="15.75" thickBot="1" x14ac:dyDescent="0.3">
      <c r="B31" s="32"/>
      <c r="C31" s="11"/>
      <c r="D31" s="11"/>
      <c r="E31" s="11"/>
      <c r="F31" s="11"/>
      <c r="G31" s="25" t="s">
        <v>54</v>
      </c>
      <c r="H31" s="26"/>
      <c r="I31" s="30" t="s">
        <v>70</v>
      </c>
    </row>
    <row r="32" spans="2:11" x14ac:dyDescent="0.25">
      <c r="B32" s="6"/>
      <c r="C32" s="6"/>
      <c r="D32" s="6"/>
      <c r="E32" s="6"/>
      <c r="F32" s="6"/>
      <c r="G32" s="6"/>
      <c r="H32" s="6"/>
      <c r="I32" s="6"/>
    </row>
    <row r="33" spans="2:20" x14ac:dyDescent="0.25">
      <c r="B33" s="6"/>
      <c r="C33" s="6"/>
      <c r="D33" s="6"/>
      <c r="E33" s="6"/>
      <c r="F33" s="6"/>
      <c r="G33" s="6"/>
      <c r="H33" s="6"/>
      <c r="I33" s="6"/>
    </row>
    <row r="34" spans="2:20" x14ac:dyDescent="0.25">
      <c r="B34" s="6"/>
      <c r="C34" s="6"/>
      <c r="D34" s="6"/>
      <c r="E34" s="6"/>
      <c r="F34" s="6"/>
      <c r="G34" s="6"/>
      <c r="H34" s="6"/>
      <c r="I34" s="6"/>
    </row>
    <row r="35" spans="2:20" x14ac:dyDescent="0.25">
      <c r="D35" s="12"/>
      <c r="E35" s="6"/>
      <c r="F35" s="6"/>
      <c r="G35" s="6"/>
      <c r="H35" s="6"/>
      <c r="I35" s="6"/>
    </row>
    <row r="36" spans="2:20" x14ac:dyDescent="0.25">
      <c r="F36" s="6"/>
    </row>
    <row r="37" spans="2:20" x14ac:dyDescent="0.25">
      <c r="B37" s="6"/>
      <c r="C37" s="6"/>
      <c r="D37" s="6"/>
      <c r="E37" s="6"/>
      <c r="F37" s="6"/>
    </row>
    <row r="43" spans="2:20" x14ac:dyDescent="0.25">
      <c r="C43" s="1"/>
      <c r="N43" s="6"/>
      <c r="O43" t="s">
        <v>65</v>
      </c>
      <c r="P43" s="6"/>
      <c r="Q43" s="6"/>
      <c r="R43" s="6"/>
      <c r="S43" s="6"/>
      <c r="T43" s="6"/>
    </row>
    <row r="44" spans="2:20" x14ac:dyDescent="0.25">
      <c r="N44" s="6"/>
      <c r="O44" s="41" t="s">
        <v>40</v>
      </c>
      <c r="P44" s="35" t="s">
        <v>41</v>
      </c>
      <c r="Q44" s="35" t="s">
        <v>42</v>
      </c>
      <c r="R44" s="35" t="s">
        <v>47</v>
      </c>
      <c r="S44" s="36" t="s">
        <v>60</v>
      </c>
      <c r="T44" s="6"/>
    </row>
    <row r="45" spans="2:20" x14ac:dyDescent="0.25">
      <c r="N45" s="6"/>
      <c r="O45" s="37">
        <v>1</v>
      </c>
      <c r="P45" s="33">
        <f>C8</f>
        <v>2.08</v>
      </c>
      <c r="Q45" s="33">
        <v>0.01</v>
      </c>
      <c r="R45" s="33">
        <f>0.9*C16</f>
        <v>2.2702784021641871</v>
      </c>
      <c r="S45" s="38">
        <f>$C$9*R45+$C$10*R45^2</f>
        <v>27.493071450208305</v>
      </c>
      <c r="T45" s="6"/>
    </row>
    <row r="46" spans="2:20" x14ac:dyDescent="0.25">
      <c r="N46" s="6"/>
      <c r="O46" s="37">
        <v>2</v>
      </c>
      <c r="P46" s="33">
        <f t="shared" ref="P46:P64" si="0">$P$68-($C$21^2)/(2*9.81*(P45)^2)</f>
        <v>1.8446273275625993</v>
      </c>
      <c r="Q46" s="33">
        <f t="shared" ref="Q46:Q64" si="1">$C$21*SQRT(1/(2*9.81*($P$68-Q45)))</f>
        <v>0.90549979528658686</v>
      </c>
      <c r="R46" s="33">
        <f t="shared" ref="R46:R64" si="2">$C$16-($C$7^2)/(2*9.81*(S45)^2)</f>
        <v>2.1921235569067914</v>
      </c>
      <c r="S46" s="38">
        <f t="shared" ref="S46:S64" si="3">$C$9*R46+$C$10*R46^2</f>
        <v>26.546616274141243</v>
      </c>
      <c r="T46" s="6"/>
    </row>
    <row r="47" spans="2:20" x14ac:dyDescent="0.25">
      <c r="N47" s="6"/>
      <c r="O47" s="37">
        <v>3</v>
      </c>
      <c r="P47" s="33">
        <f t="shared" si="0"/>
        <v>1.7281633511770063</v>
      </c>
      <c r="Q47" s="33">
        <f t="shared" si="1"/>
        <v>1.1647365574926725</v>
      </c>
      <c r="R47" s="33">
        <f t="shared" si="2"/>
        <v>2.1681437825348486</v>
      </c>
      <c r="S47" s="38">
        <f t="shared" si="3"/>
        <v>26.256221206497017</v>
      </c>
      <c r="T47" s="6"/>
    </row>
    <row r="48" spans="2:20" x14ac:dyDescent="0.25">
      <c r="N48" s="6"/>
      <c r="O48" s="37">
        <v>4</v>
      </c>
      <c r="P48" s="33">
        <f t="shared" si="0"/>
        <v>1.6521668799797777</v>
      </c>
      <c r="Q48" s="33">
        <f t="shared" si="1"/>
        <v>1.2937391449184461</v>
      </c>
      <c r="R48" s="33">
        <f t="shared" si="2"/>
        <v>2.1602613405345696</v>
      </c>
      <c r="S48" s="38">
        <f t="shared" si="3"/>
        <v>26.160764833873635</v>
      </c>
      <c r="T48" s="6"/>
    </row>
    <row r="49" spans="14:20" x14ac:dyDescent="0.25">
      <c r="N49" s="6"/>
      <c r="O49" s="37">
        <v>5</v>
      </c>
      <c r="P49" s="33">
        <f t="shared" si="0"/>
        <v>1.5936802969496953</v>
      </c>
      <c r="Q49" s="33">
        <f t="shared" si="1"/>
        <v>1.3762676956052706</v>
      </c>
      <c r="R49" s="33">
        <f t="shared" si="2"/>
        <v>2.1576127871526944</v>
      </c>
      <c r="S49" s="38">
        <f t="shared" si="3"/>
        <v>26.12869085241913</v>
      </c>
      <c r="T49" s="6"/>
    </row>
    <row r="50" spans="14:20" x14ac:dyDescent="0.25">
      <c r="N50" s="6"/>
      <c r="O50" s="37">
        <v>6</v>
      </c>
      <c r="P50" s="33">
        <f t="shared" si="0"/>
        <v>1.5428578951341001</v>
      </c>
      <c r="Q50" s="33">
        <f t="shared" si="1"/>
        <v>1.4381625298824579</v>
      </c>
      <c r="R50" s="33">
        <f t="shared" si="2"/>
        <v>2.1567163333843355</v>
      </c>
      <c r="S50" s="38">
        <f t="shared" si="3"/>
        <v>26.117834797284303</v>
      </c>
      <c r="T50" s="6"/>
    </row>
    <row r="51" spans="14:20" x14ac:dyDescent="0.25">
      <c r="N51" s="6"/>
      <c r="O51" s="37">
        <v>7</v>
      </c>
      <c r="P51" s="33">
        <f t="shared" si="0"/>
        <v>1.4939214291548892</v>
      </c>
      <c r="Q51" s="33">
        <f t="shared" si="1"/>
        <v>1.4904836167188478</v>
      </c>
      <c r="R51" s="33">
        <f t="shared" si="2"/>
        <v>2.1564121630249624</v>
      </c>
      <c r="S51" s="38">
        <f t="shared" si="3"/>
        <v>26.114151294232293</v>
      </c>
      <c r="T51" s="6"/>
    </row>
    <row r="52" spans="14:20" x14ac:dyDescent="0.25">
      <c r="N52" s="6"/>
      <c r="O52" s="37">
        <v>8</v>
      </c>
      <c r="P52" s="33">
        <f t="shared" si="0"/>
        <v>1.4420032363365545</v>
      </c>
      <c r="Q52" s="33">
        <f t="shared" si="1"/>
        <v>1.539467770895546</v>
      </c>
      <c r="R52" s="33">
        <f t="shared" si="2"/>
        <v>2.1563088705988571</v>
      </c>
      <c r="S52" s="38">
        <f t="shared" si="3"/>
        <v>26.112900422952158</v>
      </c>
      <c r="T52" s="6"/>
    </row>
    <row r="53" spans="14:20" x14ac:dyDescent="0.25">
      <c r="N53" s="14"/>
      <c r="O53" s="37">
        <v>9</v>
      </c>
      <c r="P53" s="33">
        <f t="shared" si="0"/>
        <v>1.3810414633844543</v>
      </c>
      <c r="Q53" s="33">
        <f t="shared" si="1"/>
        <v>1.5899964610923178</v>
      </c>
      <c r="R53" s="33">
        <f t="shared" si="2"/>
        <v>2.1562737838481461</v>
      </c>
      <c r="S53" s="38">
        <f t="shared" si="3"/>
        <v>26.112475522401049</v>
      </c>
      <c r="T53" s="6"/>
    </row>
    <row r="54" spans="14:20" x14ac:dyDescent="0.25">
      <c r="N54" s="14"/>
      <c r="O54" s="37">
        <v>10</v>
      </c>
      <c r="P54" s="33">
        <f t="shared" si="0"/>
        <v>1.3005016652419403</v>
      </c>
      <c r="Q54" s="33">
        <f t="shared" si="1"/>
        <v>1.6477093879791826</v>
      </c>
      <c r="R54" s="33">
        <f t="shared" si="2"/>
        <v>2.1562618643044722</v>
      </c>
      <c r="S54" s="38">
        <f t="shared" si="3"/>
        <v>26.112331176727157</v>
      </c>
      <c r="T54" s="6"/>
    </row>
    <row r="55" spans="14:20" x14ac:dyDescent="0.25">
      <c r="N55" s="6"/>
      <c r="O55" s="37">
        <v>11</v>
      </c>
      <c r="P55" s="33">
        <f t="shared" si="0"/>
        <v>1.1762388578956826</v>
      </c>
      <c r="Q55" s="33">
        <f t="shared" si="1"/>
        <v>1.7219987466920055</v>
      </c>
      <c r="R55" s="33">
        <f t="shared" si="2"/>
        <v>2.1562578149079226</v>
      </c>
      <c r="S55" s="38">
        <f t="shared" si="3"/>
        <v>26.11228213853494</v>
      </c>
      <c r="T55" s="6"/>
    </row>
    <row r="56" spans="14:20" x14ac:dyDescent="0.25">
      <c r="N56" s="14"/>
      <c r="O56" s="37">
        <v>12</v>
      </c>
      <c r="P56" s="33">
        <f t="shared" si="0"/>
        <v>0.93212642497605391</v>
      </c>
      <c r="Q56" s="33">
        <f t="shared" si="1"/>
        <v>1.8342912016431097</v>
      </c>
      <c r="R56" s="33">
        <f t="shared" si="2"/>
        <v>2.1562564392013499</v>
      </c>
      <c r="S56" s="38">
        <f t="shared" si="3"/>
        <v>26.112265478728347</v>
      </c>
      <c r="T56" s="6"/>
    </row>
    <row r="57" spans="14:20" x14ac:dyDescent="0.25">
      <c r="N57" s="6"/>
      <c r="O57" s="37">
        <v>13</v>
      </c>
      <c r="P57" s="33">
        <f t="shared" si="0"/>
        <v>0.13747591058577857</v>
      </c>
      <c r="Q57" s="33">
        <f t="shared" si="1"/>
        <v>2.0553864508664286</v>
      </c>
      <c r="R57" s="33">
        <f t="shared" si="2"/>
        <v>2.1562559718290655</v>
      </c>
      <c r="S57" s="38">
        <f t="shared" si="3"/>
        <v>26.112259818849981</v>
      </c>
      <c r="T57" s="6"/>
    </row>
    <row r="58" spans="14:20" x14ac:dyDescent="0.25">
      <c r="N58" s="6"/>
      <c r="O58" s="37">
        <v>14</v>
      </c>
      <c r="P58" s="33">
        <f t="shared" si="0"/>
        <v>-95.930084025792851</v>
      </c>
      <c r="Q58" s="33">
        <f t="shared" si="1"/>
        <v>2.9162537816700773</v>
      </c>
      <c r="R58" s="33">
        <f t="shared" si="2"/>
        <v>2.1562558130472897</v>
      </c>
      <c r="S58" s="38">
        <f t="shared" si="3"/>
        <v>26.112257896002678</v>
      </c>
      <c r="T58" s="6"/>
    </row>
    <row r="59" spans="14:20" x14ac:dyDescent="0.25">
      <c r="N59" s="6"/>
      <c r="O59" s="37">
        <v>15</v>
      </c>
      <c r="P59" s="33">
        <f t="shared" si="0"/>
        <v>2.2734228149010689</v>
      </c>
      <c r="Q59" s="33" t="e">
        <f t="shared" si="1"/>
        <v>#NUM!</v>
      </c>
      <c r="R59" s="33">
        <f t="shared" si="2"/>
        <v>2.1562557591038614</v>
      </c>
      <c r="S59" s="38">
        <f t="shared" si="3"/>
        <v>26.112257242747759</v>
      </c>
      <c r="T59" s="6"/>
    </row>
    <row r="60" spans="14:20" x14ac:dyDescent="0.25">
      <c r="N60" s="6"/>
      <c r="O60" s="37">
        <v>16</v>
      </c>
      <c r="P60" s="33">
        <f t="shared" si="0"/>
        <v>1.9145201451924558</v>
      </c>
      <c r="Q60" s="33" t="e">
        <f t="shared" si="1"/>
        <v>#NUM!</v>
      </c>
      <c r="R60" s="33">
        <f t="shared" si="2"/>
        <v>2.1562557407774894</v>
      </c>
      <c r="S60" s="38">
        <f t="shared" si="3"/>
        <v>26.112257020815395</v>
      </c>
      <c r="T60" s="6"/>
    </row>
    <row r="61" spans="14:20" x14ac:dyDescent="0.25">
      <c r="N61" s="6"/>
      <c r="O61" s="37">
        <v>17</v>
      </c>
      <c r="P61" s="33">
        <f t="shared" si="0"/>
        <v>1.7672623694867102</v>
      </c>
      <c r="Q61" s="33" t="e">
        <f t="shared" si="1"/>
        <v>#NUM!</v>
      </c>
      <c r="R61" s="33">
        <f t="shared" si="2"/>
        <v>2.1562557345514128</v>
      </c>
      <c r="S61" s="38">
        <f t="shared" si="3"/>
        <v>26.112256945417609</v>
      </c>
      <c r="T61" s="6"/>
    </row>
    <row r="62" spans="14:20" x14ac:dyDescent="0.25">
      <c r="N62" s="6"/>
      <c r="O62" s="37">
        <v>18</v>
      </c>
      <c r="P62" s="33">
        <f t="shared" si="0"/>
        <v>1.679361023643789</v>
      </c>
      <c r="Q62" s="33" t="e">
        <f t="shared" si="1"/>
        <v>#NUM!</v>
      </c>
      <c r="R62" s="33">
        <f t="shared" si="2"/>
        <v>2.1562557324362079</v>
      </c>
      <c r="S62" s="38">
        <f t="shared" si="3"/>
        <v>26.112256919802476</v>
      </c>
      <c r="T62" s="6"/>
    </row>
    <row r="63" spans="14:20" x14ac:dyDescent="0.25">
      <c r="N63" s="6"/>
      <c r="O63" s="37">
        <v>19</v>
      </c>
      <c r="P63" s="33">
        <f t="shared" si="0"/>
        <v>1.6155228791434775</v>
      </c>
      <c r="Q63" s="33" t="e">
        <f t="shared" si="1"/>
        <v>#NUM!</v>
      </c>
      <c r="R63" s="33">
        <f t="shared" si="2"/>
        <v>2.1562557317176028</v>
      </c>
      <c r="S63" s="38">
        <f t="shared" si="3"/>
        <v>26.112256911100168</v>
      </c>
      <c r="T63" s="6"/>
    </row>
    <row r="64" spans="14:20" x14ac:dyDescent="0.25">
      <c r="N64" s="6"/>
      <c r="O64" s="37">
        <v>20</v>
      </c>
      <c r="P64" s="33">
        <f t="shared" si="0"/>
        <v>1.5624848831788247</v>
      </c>
      <c r="Q64" s="33" t="e">
        <f t="shared" si="1"/>
        <v>#NUM!</v>
      </c>
      <c r="R64" s="33">
        <f t="shared" si="2"/>
        <v>2.1562557314734683</v>
      </c>
      <c r="S64" s="38">
        <f t="shared" si="3"/>
        <v>26.112256908143699</v>
      </c>
      <c r="T64" s="6"/>
    </row>
    <row r="65" spans="14:20" x14ac:dyDescent="0.25">
      <c r="N65" s="6"/>
      <c r="O65" s="37"/>
      <c r="P65" s="6"/>
      <c r="Q65" s="6"/>
      <c r="R65" s="6"/>
      <c r="S65" s="38"/>
      <c r="T65" s="6"/>
    </row>
    <row r="66" spans="14:20" x14ac:dyDescent="0.25">
      <c r="N66" s="6"/>
      <c r="O66" s="37" t="s">
        <v>61</v>
      </c>
      <c r="P66" s="6"/>
      <c r="Q66" s="6"/>
      <c r="R66" s="6"/>
      <c r="S66" s="38"/>
      <c r="T66" s="6"/>
    </row>
    <row r="67" spans="14:20" ht="18" x14ac:dyDescent="0.35">
      <c r="N67" s="6"/>
      <c r="O67" s="37" t="s">
        <v>16</v>
      </c>
      <c r="P67" s="10">
        <f>2*P68/3</f>
        <v>1.5157496659348721</v>
      </c>
      <c r="Q67" s="6"/>
      <c r="R67" s="6"/>
      <c r="S67" s="38"/>
      <c r="T67" s="6"/>
    </row>
    <row r="68" spans="14:20" ht="18" x14ac:dyDescent="0.35">
      <c r="N68" s="6"/>
      <c r="O68" s="37" t="s">
        <v>10</v>
      </c>
      <c r="P68" s="10">
        <f>P69-C12</f>
        <v>2.2736244989023082</v>
      </c>
      <c r="Q68" s="6"/>
      <c r="R68" s="6"/>
      <c r="S68" s="38"/>
      <c r="T68" s="6"/>
    </row>
    <row r="69" spans="14:20" ht="18" x14ac:dyDescent="0.35">
      <c r="N69" s="6"/>
      <c r="O69" s="37" t="s">
        <v>9</v>
      </c>
      <c r="P69" s="10">
        <f>C8+(P71^2)/(2*9.81)</f>
        <v>2.4736244989023084</v>
      </c>
      <c r="Q69" s="6"/>
      <c r="R69" s="6"/>
      <c r="S69" s="38"/>
      <c r="T69" s="6"/>
    </row>
    <row r="70" spans="14:20" ht="18.75" x14ac:dyDescent="0.35">
      <c r="N70" s="6"/>
      <c r="O70" s="37" t="s">
        <v>15</v>
      </c>
      <c r="P70" s="10">
        <f>C9*C8+C10*C8^2</f>
        <v>25.188800000000001</v>
      </c>
      <c r="Q70" s="6"/>
      <c r="R70" s="6"/>
      <c r="S70" s="38"/>
      <c r="T70" s="6"/>
    </row>
    <row r="71" spans="14:20" ht="18" x14ac:dyDescent="0.35">
      <c r="N71" s="6"/>
      <c r="O71" s="37" t="s">
        <v>14</v>
      </c>
      <c r="P71" s="10">
        <f>C7/P70</f>
        <v>2.7790128946198309</v>
      </c>
      <c r="Q71" s="6"/>
      <c r="R71" s="6"/>
      <c r="S71" s="38"/>
      <c r="T71" s="6"/>
    </row>
    <row r="72" spans="14:20" ht="18.75" x14ac:dyDescent="0.35">
      <c r="N72" s="6"/>
      <c r="O72" s="37" t="s">
        <v>17</v>
      </c>
      <c r="P72" s="10">
        <f>(SQRT(9.81))*P67^1.5</f>
        <v>5.8448816997136612</v>
      </c>
      <c r="Q72" s="6"/>
      <c r="R72" s="6"/>
      <c r="S72" s="38"/>
      <c r="T72" s="6"/>
    </row>
    <row r="73" spans="14:20" x14ac:dyDescent="0.25">
      <c r="N73" s="6"/>
      <c r="O73" s="37"/>
      <c r="P73" s="6"/>
      <c r="Q73" s="6"/>
      <c r="R73" s="6"/>
      <c r="S73" s="38"/>
      <c r="T73" s="6"/>
    </row>
    <row r="74" spans="14:20" x14ac:dyDescent="0.25">
      <c r="N74" s="6"/>
      <c r="O74" s="37" t="s">
        <v>51</v>
      </c>
      <c r="P74" s="6">
        <f>((C7^2)/(9.81*C9^2))^(1/3)</f>
        <v>1.5045718386450331</v>
      </c>
      <c r="Q74" s="6"/>
      <c r="R74" s="6"/>
      <c r="S74" s="38"/>
      <c r="T74" s="6"/>
    </row>
    <row r="75" spans="14:20" x14ac:dyDescent="0.25">
      <c r="N75" s="6"/>
      <c r="O75" s="37" t="s">
        <v>50</v>
      </c>
      <c r="P75" s="6" t="e">
        <f>((2*C7^2)/(9.81*C10^2))^0.2</f>
        <v>#DIV/0!</v>
      </c>
      <c r="Q75" s="6"/>
      <c r="R75" s="6"/>
      <c r="S75" s="38"/>
      <c r="T75" s="6"/>
    </row>
    <row r="76" spans="14:20" x14ac:dyDescent="0.25">
      <c r="N76" s="6"/>
      <c r="O76" s="39" t="s">
        <v>49</v>
      </c>
      <c r="P76" s="34" t="e">
        <f>(P74^-2.1+P75^-2.1)^-0.476</f>
        <v>#DIV/0!</v>
      </c>
      <c r="Q76" s="34"/>
      <c r="R76" s="34"/>
      <c r="S76" s="40"/>
      <c r="T76" s="6"/>
    </row>
    <row r="77" spans="14:20" x14ac:dyDescent="0.25">
      <c r="N77" s="6"/>
      <c r="O77" s="6"/>
      <c r="P77" s="6"/>
      <c r="Q77" s="6"/>
      <c r="R77" s="6"/>
      <c r="S77" s="6"/>
      <c r="T77" s="6"/>
    </row>
    <row r="78" spans="14:20" x14ac:dyDescent="0.25">
      <c r="N78" s="6"/>
      <c r="O78" s="6"/>
      <c r="P78" s="6"/>
      <c r="Q78" s="6"/>
      <c r="R78" s="6"/>
      <c r="S78" s="6"/>
      <c r="T78" s="6"/>
    </row>
    <row r="79" spans="14:20" x14ac:dyDescent="0.25">
      <c r="N79" s="6"/>
      <c r="O79" s="6"/>
      <c r="P79" s="6"/>
      <c r="Q79" s="6"/>
      <c r="R79" s="6"/>
      <c r="S79" s="6"/>
      <c r="T79" s="6"/>
    </row>
    <row r="80" spans="14:20" x14ac:dyDescent="0.25">
      <c r="N80" s="6"/>
      <c r="O80" s="6"/>
      <c r="P80" s="6"/>
      <c r="Q80" s="6"/>
      <c r="R80" s="6"/>
      <c r="S80" s="6"/>
      <c r="T80" s="6"/>
    </row>
    <row r="81" spans="14:20" x14ac:dyDescent="0.25">
      <c r="N81" s="6"/>
      <c r="O81" s="6"/>
      <c r="P81" s="6"/>
      <c r="Q81" s="6"/>
      <c r="R81" s="6"/>
      <c r="S81" s="6"/>
      <c r="T81" s="6"/>
    </row>
    <row r="82" spans="14:20" x14ac:dyDescent="0.25">
      <c r="N82" s="6"/>
      <c r="O82" s="6"/>
      <c r="P82" s="6"/>
      <c r="Q82" s="6"/>
      <c r="R82" s="6"/>
      <c r="S82" s="6"/>
      <c r="T82" s="6"/>
    </row>
  </sheetData>
  <mergeCells count="2">
    <mergeCell ref="B2:I2"/>
    <mergeCell ref="C4:D4"/>
  </mergeCells>
  <hyperlinks>
    <hyperlink ref="G31" r:id="rId1" display="www.vfindanis.com" xr:uid="{00000000-0004-0000-0000-000000000000}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Λύση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Βαγγέλης</dc:creator>
  <cp:lastModifiedBy>DrIndigo</cp:lastModifiedBy>
  <dcterms:created xsi:type="dcterms:W3CDTF">2021-05-26T14:05:16Z</dcterms:created>
  <dcterms:modified xsi:type="dcterms:W3CDTF">2022-02-08T14:55:08Z</dcterms:modified>
</cp:coreProperties>
</file>